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8\"/>
    </mc:Choice>
  </mc:AlternateContent>
  <xr:revisionPtr revIDLastSave="0" documentId="13_ncr:1_{123D6E64-0F61-4EC9-AA2E-94CD041C7C65}" xr6:coauthVersionLast="47" xr6:coauthVersionMax="47" xr10:uidLastSave="{00000000-0000-0000-0000-000000000000}"/>
  <bookViews>
    <workbookView xWindow="132" yWindow="150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5" i="1"/>
  <c r="C45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<sst xmlns="http://schemas.openxmlformats.org/spreadsheetml/2006/main" count="351" uniqueCount="159">
  <si>
    <t>СВОДКА ЗАТРАТ</t>
  </si>
  <si>
    <t>P_0438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</si>
  <si>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</si>
  <si>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</si>
  <si>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</si>
  <si>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</si>
  <si>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</si>
  <si>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</si>
  <si>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</si>
  <si>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</si>
  <si>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</si>
  <si>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</si>
  <si>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</si>
  <si>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</si>
  <si>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</si>
  <si>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</si>
  <si>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</si>
  <si>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</si>
  <si>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</si>
  <si>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</si>
  <si>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</si>
  <si>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</si>
  <si>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</si>
  <si>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</si>
  <si>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</si>
  <si>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=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</si>
  <si>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</si>
  <si>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</si>
  <si>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</si>
  <si>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</si>
  <si>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</si>
  <si>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</si>
  <si>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</si>
  <si>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</si>
  <si>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</si>
  <si>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</si>
  <si>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</si>
  <si>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</si>
  <si>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</si>
  <si>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</si>
  <si>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</si>
  <si>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</si>
  <si>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</si>
  <si>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</si>
  <si>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</si>
  <si>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</si>
  <si>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</si>
  <si>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</si>
  <si>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</si>
  <si>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</si>
  <si>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</si>
  <si>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</si>
  <si>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</si>
  <si>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</si>
  <si>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</si>
  <si>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</si>
  <si>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</si>
  <si>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</si>
  <si>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</si>
  <si>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</si>
  <si>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</si>
  <si>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</si>
  <si>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</si>
  <si>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</si>
  <si>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</si>
  <si>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</si>
  <si>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</si>
  <si>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</si>
  <si>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</si>
  <si>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</si>
  <si>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</si>
  <si>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</si>
  <si>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</si>
  <si>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</si>
  <si>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</si>
  <si>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</si>
  <si>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</si>
  <si>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</si>
  <si>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</si>
  <si>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</si>
  <si>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</si>
  <si>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</si>
  <si>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</si>
  <si>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</si>
  <si>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</si>
  <si>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</si>
  <si>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</si>
  <si>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</si>
  <si>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</si>
  <si>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</si>
  <si>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</si>
  <si>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</si>
  <si>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</si>
  <si>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</si>
  <si>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</si>
  <si>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</si>
  <si>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</si>
  <si>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</si>
  <si>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</si>
  <si>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</si>
  <si>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</si>
  <si>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</si>
  <si>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</si>
  <si>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</si>
  <si>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</si>
  <si>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</si>
  <si>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</si>
  <si>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</si>
  <si>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</si>
  <si>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</si>
  <si>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</si>
  <si>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</si>
  <si>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</si>
  <si>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</si>
  <si>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</si>
  <si>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</si>
  <si>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</si>
  <si>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</si>
  <si>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</si>
  <si>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</si>
  <si>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</si>
  <si>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</si>
  <si>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</si>
  <si>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</si>
  <si>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</si>
  <si>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</si>
  <si>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</si>
  <si>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</si>
  <si>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</si>
  <si>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</si>
  <si>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</si>
  <si>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</si>
  <si>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</si>
  <si>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</si>
  <si>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</si>
  <si>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</si>
  <si>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</si>
  <si>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</si>
  <si>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</si>
  <si>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</si>
  <si>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</si>
  <si>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</si>
  <si>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</si>
  <si>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</si>
  <si>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</si>
  <si>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</si>
  <si>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</si>
  <si>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</si>
  <si>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</si>
  <si>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</si>
  <si>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</si>
  <si>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</si>
  <si>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</si>
  <si>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</si>
  <si>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</si>
  <si>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</si>
  <si>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</si>
  <si>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</si>
  <si>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Реконструкция КЛ-6 кВ (протяженностью 0,51км) Ф-22 от ТР РП-2 до ТП ТП 16-90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</si>
</sst>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0.00000"/>
    <numFmt numFmtId="179" formatCode="#\ ##0.000000"/>
    <numFmt numFmtId="180" formatCode="_-* #\ ##0.00000000_-;\-* #\ ##0.00000000_-;_-* &quot;-&quot;??_-;_-@_-"/>
  </numFmts>
  <fonts count="22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/>
    <xf numFmtId="0" fontId="21" fillId="0" borderId="0"/>
  </cellStyleXfs>
  <cellXfs count="11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72" fontId="11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9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9" fillId="0" borderId="0" xfId="4" applyNumberFormat="1" applyFont="1" applyAlignment="1">
      <alignment vertical="center"/>
    </xf>
    <xf numFmtId="170" fontId="9" fillId="0" borderId="0" xfId="4" applyNumberFormat="1" applyFont="1" applyAlignment="1">
      <alignment vertical="center"/>
    </xf>
    <xf numFmtId="175" fontId="9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0" fontId="17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left" vertical="center" wrapText="1"/>
    </xf>
    <xf numFmtId="164" fontId="17" fillId="0" borderId="1" xfId="1" applyFont="1" applyFill="1" applyBorder="1" applyAlignment="1">
      <alignment vertical="center" wrapText="1"/>
    </xf>
    <xf numFmtId="173" fontId="18" fillId="0" borderId="0" xfId="4" applyNumberFormat="1" applyFont="1" applyAlignment="1">
      <alignment vertical="center"/>
    </xf>
    <xf numFmtId="177" fontId="19" fillId="0" borderId="0" xfId="4" applyNumberFormat="1" applyFont="1" applyAlignment="1">
      <alignment vertical="center"/>
    </xf>
    <xf numFmtId="10" fontId="18" fillId="0" borderId="0" xfId="2" applyNumberFormat="1" applyFont="1" applyFill="1" applyAlignment="1">
      <alignment vertical="center"/>
    </xf>
    <xf numFmtId="0" fontId="17" fillId="4" borderId="0" xfId="3" applyFont="1" applyFill="1" applyAlignment="1">
      <alignment horizontal="right" vertical="center"/>
    </xf>
    <xf numFmtId="2" fontId="0" fillId="5" borderId="0" xfId="0" applyNumberFormat="1" applyFill="1"/>
    <xf numFmtId="178" fontId="17" fillId="0" borderId="1" xfId="1" applyNumberFormat="1" applyFont="1" applyFill="1" applyBorder="1" applyAlignment="1">
      <alignment vertical="center" wrapText="1"/>
    </xf>
    <xf numFmtId="170" fontId="16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9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179" fontId="9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9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64" fontId="17" fillId="4" borderId="0" xfId="1" applyFont="1" applyFill="1" applyAlignment="1">
      <alignment horizontal="center" vertical="center"/>
    </xf>
    <xf numFmtId="180" fontId="14" fillId="2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16" zoomScale="85" zoomScaleNormal="85" workbookViewId="0">
      <selection activeCell="A25" sqref="A25:C25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1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93" t="s">
        <v>0</v>
      </c>
      <c r="B12" s="93"/>
      <c r="C12" s="9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94" t="s">
        <v>1</v>
      </c>
      <c r="B16" s="94"/>
      <c r="C16" s="94"/>
    </row>
    <row r="17" spans="1:9" ht="15.75" customHeight="1">
      <c r="A17" s="95" t="s">
        <v>2</v>
      </c>
      <c r="B17" s="95"/>
      <c r="C17" s="95"/>
    </row>
    <row r="18" spans="1:9" ht="15.75" customHeight="1">
      <c r="A18" s="24"/>
      <c r="B18" s="24"/>
      <c r="C18" s="24"/>
    </row>
    <row r="19" spans="1:9" ht="72" customHeight="1">
      <c r="A19" s="114" t="s">
        <v>158</v>
      </c>
      <c r="B19" s="96"/>
      <c r="C19" s="96"/>
    </row>
    <row r="20" spans="1:9" ht="15.75" customHeight="1">
      <c r="A20" s="95" t="s">
        <v>3</v>
      </c>
      <c r="B20" s="95"/>
      <c r="C20" s="9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2" t="s">
        <v>4</v>
      </c>
      <c r="B23" s="52" t="s">
        <v>5</v>
      </c>
      <c r="C23" s="52" t="s">
        <v>6</v>
      </c>
      <c r="D23" s="53"/>
      <c r="E23" s="53"/>
      <c r="F23" s="53"/>
      <c r="G23" s="54"/>
      <c r="H23" s="54"/>
      <c r="I23" s="54"/>
    </row>
    <row r="24" spans="1:9" ht="15.75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</row>
    <row r="25" spans="1:9" ht="15.75" customHeight="1">
      <c r="A25" s="97" t="s">
        <v>7</v>
      </c>
      <c r="B25" s="98"/>
      <c r="C25" s="99"/>
      <c r="D25" s="53"/>
      <c r="E25" s="53"/>
      <c r="F25" s="53"/>
      <c r="G25" s="54"/>
      <c r="H25" s="54"/>
      <c r="I25" s="54"/>
    </row>
    <row r="26" spans="1:9" ht="15.75" customHeight="1">
      <c r="A26" s="52">
        <v>1</v>
      </c>
      <c r="B26" s="55" t="s">
        <v>8</v>
      </c>
      <c r="C26" s="56"/>
      <c r="D26" s="53"/>
      <c r="E26" s="53"/>
      <c r="F26" s="53"/>
      <c r="G26" s="54"/>
      <c r="H26" s="54" t="s">
        <v>9</v>
      </c>
      <c r="I26" s="54"/>
    </row>
    <row r="27" spans="1:9" ht="15.75" customHeight="1">
      <c r="A27" s="57" t="s">
        <v>10</v>
      </c>
      <c r="B27" s="55" t="s">
        <v>11</v>
      </c>
      <c r="C27" s="58">
        <v>0</v>
      </c>
      <c r="D27" s="59"/>
      <c r="E27" s="59"/>
      <c r="F27" s="59"/>
      <c r="G27" s="60" t="s">
        <v>12</v>
      </c>
      <c r="H27" s="60" t="s">
        <v>13</v>
      </c>
      <c r="I27" s="60" t="s">
        <v>14</v>
      </c>
    </row>
    <row r="28" spans="1:9" ht="15.75" customHeight="1">
      <c r="A28" s="57" t="s">
        <v>15</v>
      </c>
      <c r="B28" s="55" t="s">
        <v>16</v>
      </c>
      <c r="C28" s="58">
        <v>0</v>
      </c>
      <c r="D28" s="59"/>
      <c r="E28" s="59"/>
      <c r="F28" s="59"/>
      <c r="G28" s="61">
        <v>2019</v>
      </c>
      <c r="H28" s="62">
        <v>106.826398641827</v>
      </c>
      <c r="I28" s="89"/>
    </row>
    <row r="29" spans="1:9" ht="15.75" customHeight="1">
      <c r="A29" s="57" t="s">
        <v>17</v>
      </c>
      <c r="B29" s="55" t="s">
        <v>18</v>
      </c>
      <c r="C29" s="63">
        <f>ССР!H65*1.2</f>
        <v>918.59972599968</v>
      </c>
      <c r="D29" s="59"/>
      <c r="E29" s="59"/>
      <c r="F29" s="59"/>
      <c r="G29" s="61">
        <v>2020</v>
      </c>
      <c r="H29" s="62">
        <v>105.561885224957</v>
      </c>
      <c r="I29" s="89"/>
    </row>
    <row r="30" spans="1:9" ht="15.75" customHeight="1">
      <c r="A30" s="52">
        <v>2</v>
      </c>
      <c r="B30" s="55" t="s">
        <v>19</v>
      </c>
      <c r="C30" s="63">
        <f>C27+C28+C29</f>
        <v>918.59972599968</v>
      </c>
      <c r="D30" s="64"/>
      <c r="E30" s="65"/>
      <c r="F30" s="66"/>
      <c r="G30" s="61">
        <v>2021</v>
      </c>
      <c r="H30" s="62">
        <v>104.9354</v>
      </c>
      <c r="I30" s="89"/>
    </row>
    <row r="31" spans="1:9" ht="15.75" customHeight="1">
      <c r="A31" s="57" t="s">
        <v>20</v>
      </c>
      <c r="B31" s="55" t="s">
        <v>21</v>
      </c>
      <c r="C31" s="63">
        <f>C30-ROUND(C30/1.2,5)</f>
        <v>153.09995599967999</v>
      </c>
      <c r="D31" s="59"/>
      <c r="E31" s="65"/>
      <c r="F31" s="59"/>
      <c r="G31" s="61">
        <v>2022</v>
      </c>
      <c r="H31" s="62">
        <v>114.63142733059399</v>
      </c>
      <c r="I31" s="90"/>
    </row>
    <row r="32" spans="1:9" ht="15.6">
      <c r="A32" s="52">
        <v>3</v>
      </c>
      <c r="B32" s="55" t="s">
        <v>22</v>
      </c>
      <c r="C32" s="67">
        <f>C30*I37</f>
        <v>1016.4622687727</v>
      </c>
      <c r="D32" s="59"/>
      <c r="E32" s="68"/>
      <c r="F32" s="69"/>
      <c r="G32" s="70">
        <v>2023</v>
      </c>
      <c r="H32" s="62">
        <v>109.096466260827</v>
      </c>
      <c r="I32" s="90"/>
    </row>
    <row r="33" spans="1:9" ht="15.6">
      <c r="A33" s="71"/>
      <c r="B33" s="72" t="s">
        <v>23</v>
      </c>
      <c r="C33" s="73">
        <v>0.89</v>
      </c>
      <c r="D33" s="74"/>
      <c r="E33" s="75"/>
      <c r="F33" s="76"/>
      <c r="G33" s="77"/>
      <c r="H33" s="78"/>
      <c r="I33" s="91"/>
    </row>
    <row r="34" spans="1:9" ht="15.6">
      <c r="A34" s="71"/>
      <c r="B34" s="72" t="s">
        <v>24</v>
      </c>
      <c r="C34" s="79">
        <f>ROUND(C32*C33,5)</f>
        <v>904.65142000000003</v>
      </c>
      <c r="D34" s="74"/>
      <c r="E34" s="75" t="s">
        <v>25</v>
      </c>
      <c r="F34" s="76"/>
      <c r="G34" s="77"/>
      <c r="H34" s="78"/>
      <c r="I34" s="91"/>
    </row>
    <row r="35" spans="1:9" ht="15.6">
      <c r="A35" s="97" t="s">
        <v>26</v>
      </c>
      <c r="B35" s="98"/>
      <c r="C35" s="99"/>
      <c r="D35" s="53"/>
      <c r="E35" s="80"/>
      <c r="F35" s="81"/>
      <c r="G35" s="61">
        <v>2024</v>
      </c>
      <c r="H35" s="62">
        <v>109.113503262205</v>
      </c>
      <c r="I35" s="90"/>
    </row>
    <row r="36" spans="1:9" ht="15.6">
      <c r="A36" s="52">
        <v>1</v>
      </c>
      <c r="B36" s="55" t="s">
        <v>8</v>
      </c>
      <c r="C36" s="56"/>
      <c r="D36" s="53"/>
      <c r="E36" s="82"/>
      <c r="F36" s="83"/>
      <c r="G36" s="61">
        <v>2025</v>
      </c>
      <c r="H36" s="62">
        <v>107.81631706396399</v>
      </c>
      <c r="I36" s="92">
        <f>(H36+100)/200</f>
        <v>1.0390815853198201</v>
      </c>
    </row>
    <row r="37" spans="1:9" ht="15.6">
      <c r="A37" s="57" t="s">
        <v>10</v>
      </c>
      <c r="B37" s="55" t="s">
        <v>11</v>
      </c>
      <c r="C37" s="84">
        <f>ССР!D74+ССР!E74</f>
        <v>13073.839576409</v>
      </c>
      <c r="D37" s="59"/>
      <c r="E37" s="82"/>
      <c r="F37" s="59"/>
      <c r="G37" s="61">
        <v>2026</v>
      </c>
      <c r="H37" s="62">
        <v>105.262896868962</v>
      </c>
      <c r="I37" s="92">
        <f>(H37+100)/200*H36/100</f>
        <v>1.1065344785145901</v>
      </c>
    </row>
    <row r="38" spans="1:9" ht="15.6">
      <c r="A38" s="57" t="s">
        <v>15</v>
      </c>
      <c r="B38" s="55" t="s">
        <v>16</v>
      </c>
      <c r="C38" s="84">
        <f>ССР!F74</f>
        <v>0</v>
      </c>
      <c r="D38" s="59"/>
      <c r="E38" s="82"/>
      <c r="F38" s="59"/>
      <c r="G38" s="61">
        <v>2027</v>
      </c>
      <c r="H38" s="62">
        <v>104.420897989339</v>
      </c>
      <c r="I38" s="92">
        <f>(H38+100)/200*H37/100*H36/100</f>
        <v>1.1599922999352299</v>
      </c>
    </row>
    <row r="39" spans="1:9" ht="15.6">
      <c r="A39" s="57" t="s">
        <v>17</v>
      </c>
      <c r="B39" s="55" t="s">
        <v>18</v>
      </c>
      <c r="C39" s="84">
        <f>(ССР!G70-ССР!G65)*1.2</f>
        <v>328.69813431522698</v>
      </c>
      <c r="D39" s="59"/>
      <c r="E39" s="82"/>
      <c r="F39" s="59"/>
      <c r="G39" s="61">
        <v>2028</v>
      </c>
      <c r="H39" s="62">
        <v>104.420897989339</v>
      </c>
      <c r="I39" s="92">
        <f>(H39+100)/200*H38/100*H37/100*H36/100</f>
        <v>1.2112743761995599</v>
      </c>
    </row>
    <row r="40" spans="1:9" ht="15.6">
      <c r="A40" s="52">
        <v>2</v>
      </c>
      <c r="B40" s="55" t="s">
        <v>19</v>
      </c>
      <c r="C40" s="84">
        <f>C37+C38+C39</f>
        <v>13402.5377107242</v>
      </c>
      <c r="D40" s="64"/>
      <c r="E40" s="68"/>
      <c r="F40" s="69"/>
      <c r="G40" s="61">
        <v>2029</v>
      </c>
      <c r="H40" s="62">
        <v>104.420897989339</v>
      </c>
      <c r="I40" s="92">
        <f>(H40+100)/200*H39/100*H38/100*H37/100*H36/100</f>
        <v>1.26482358074235</v>
      </c>
    </row>
    <row r="41" spans="1:9" ht="15.6">
      <c r="A41" s="57" t="s">
        <v>20</v>
      </c>
      <c r="B41" s="55" t="s">
        <v>21</v>
      </c>
      <c r="C41" s="63">
        <f>C40-ROUND(C40/1.2,5)</f>
        <v>2233.7562807242298</v>
      </c>
      <c r="D41" s="59"/>
      <c r="E41" s="82"/>
      <c r="F41" s="59"/>
      <c r="G41" s="53"/>
      <c r="H41" s="53"/>
      <c r="I41" s="53"/>
    </row>
    <row r="42" spans="1:9" ht="15.6">
      <c r="A42" s="52">
        <v>3</v>
      </c>
      <c r="B42" s="55" t="s">
        <v>22</v>
      </c>
      <c r="C42" s="85">
        <f>C40*I38</f>
        <v>15546.8405440316</v>
      </c>
      <c r="D42" s="59"/>
      <c r="E42" s="68"/>
      <c r="F42" s="69"/>
      <c r="G42" s="53"/>
      <c r="H42" s="53"/>
      <c r="I42" s="53"/>
    </row>
    <row r="43" spans="1:9" ht="15.6">
      <c r="A43" s="71"/>
      <c r="B43" s="72" t="s">
        <v>23</v>
      </c>
      <c r="C43" s="73">
        <f>C33</f>
        <v>0.89</v>
      </c>
      <c r="D43" s="74"/>
      <c r="E43" s="75"/>
      <c r="F43" s="76"/>
      <c r="G43" s="77"/>
      <c r="H43" s="78"/>
      <c r="I43" s="91"/>
    </row>
    <row r="44" spans="1:9" ht="15.6">
      <c r="A44" s="71"/>
      <c r="B44" s="72" t="s">
        <v>24</v>
      </c>
      <c r="C44" s="79">
        <f>ROUND(C42*C43,5)</f>
        <v>13836.68808</v>
      </c>
      <c r="D44" s="74"/>
      <c r="E44" s="75"/>
      <c r="F44" s="76"/>
      <c r="G44" s="77"/>
      <c r="H44" s="78"/>
      <c r="I44" s="91"/>
    </row>
    <row r="45" spans="1:9" ht="15.6">
      <c r="A45" s="52"/>
      <c r="B45" s="55" t="s">
        <v>27</v>
      </c>
      <c r="C45" s="79">
        <f>C44+C34</f>
        <v>14741.3395</v>
      </c>
      <c r="D45" s="53"/>
      <c r="E45" s="68">
        <f>D45-C45</f>
        <v>-14741.3395</v>
      </c>
      <c r="F45" s="69"/>
      <c r="G45" s="53"/>
      <c r="H45" s="53"/>
      <c r="I45" s="86"/>
    </row>
    <row r="46" spans="1:9" ht="15.6">
      <c r="A46" s="54"/>
      <c r="B46" s="54"/>
      <c r="C46" s="54"/>
      <c r="D46" s="86"/>
      <c r="E46" s="53"/>
      <c r="F46" s="83"/>
      <c r="G46" s="53"/>
      <c r="H46" s="53"/>
      <c r="I46" s="53"/>
    </row>
    <row r="47" spans="1:9" ht="15.6">
      <c r="A47" s="87" t="s">
        <v>28</v>
      </c>
      <c r="B47" s="54"/>
      <c r="C47" s="54"/>
      <c r="D47" s="53"/>
      <c r="E47" s="88"/>
      <c r="F47" s="53"/>
      <c r="G47" s="53"/>
      <c r="H47" s="53"/>
      <c r="I47" s="53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activeCell="B24" sqref="B2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3" t="s">
        <v>141</v>
      </c>
      <c r="B1" s="113"/>
      <c r="C1" s="113"/>
      <c r="D1" s="113"/>
      <c r="E1" s="113"/>
      <c r="F1" s="113"/>
      <c r="G1" s="113"/>
      <c r="H1" s="113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131</v>
      </c>
      <c r="C4" s="5">
        <v>0.732328125</v>
      </c>
      <c r="D4" s="5">
        <v>5103.9171675885</v>
      </c>
      <c r="E4" s="4">
        <v>6</v>
      </c>
      <c r="F4" s="3" t="s">
        <v>150</v>
      </c>
      <c r="G4" s="5">
        <v>3737.7420894953998</v>
      </c>
      <c r="H4" s="6" t="s">
        <v>151</v>
      </c>
    </row>
    <row r="5" spans="1:8" ht="39" hidden="1" customHeight="1">
      <c r="A5" s="3" t="s">
        <v>152</v>
      </c>
      <c r="B5" s="4" t="s">
        <v>131</v>
      </c>
      <c r="C5" s="5">
        <v>0.21356249999999999</v>
      </c>
      <c r="D5" s="5">
        <v>818.22700652441995</v>
      </c>
      <c r="E5" s="4">
        <v>6</v>
      </c>
      <c r="F5" s="3" t="s">
        <v>152</v>
      </c>
      <c r="G5" s="5">
        <v>174.74260508086999</v>
      </c>
      <c r="H5" s="6"/>
    </row>
    <row r="6" spans="1:8" ht="39" hidden="1" customHeight="1">
      <c r="A6" s="3" t="s">
        <v>153</v>
      </c>
      <c r="B6" s="4" t="s">
        <v>131</v>
      </c>
      <c r="C6" s="5">
        <v>0.61058823529411999</v>
      </c>
      <c r="D6" s="5">
        <v>1662.7573397988001</v>
      </c>
      <c r="E6" s="4">
        <v>0.4</v>
      </c>
      <c r="F6" s="3" t="s">
        <v>153</v>
      </c>
      <c r="G6" s="5">
        <v>1015.2600698301</v>
      </c>
      <c r="H6" s="6"/>
    </row>
    <row r="7" spans="1:8" ht="39" hidden="1" customHeight="1">
      <c r="A7" s="3" t="s">
        <v>154</v>
      </c>
      <c r="B7" s="4" t="s">
        <v>131</v>
      </c>
      <c r="C7" s="5">
        <v>3.5294117647059003E-2</v>
      </c>
      <c r="D7" s="5">
        <v>1363.9187907776</v>
      </c>
      <c r="E7" s="4">
        <v>0.4</v>
      </c>
      <c r="F7" s="3" t="s">
        <v>154</v>
      </c>
      <c r="G7" s="5">
        <v>48.138310262738997</v>
      </c>
      <c r="H7" s="6"/>
    </row>
    <row r="8" spans="1:8" ht="39" customHeight="1">
      <c r="A8" s="3" t="s">
        <v>155</v>
      </c>
      <c r="B8" s="4" t="s">
        <v>131</v>
      </c>
      <c r="C8" s="5">
        <v>0.53294117647059003</v>
      </c>
      <c r="D8" s="5">
        <v>1049.6719013825</v>
      </c>
      <c r="E8" s="4">
        <v>6</v>
      </c>
      <c r="F8" s="3" t="s">
        <v>155</v>
      </c>
      <c r="G8" s="5">
        <v>559.41337803091005</v>
      </c>
      <c r="H8" s="6" t="s">
        <v>156</v>
      </c>
    </row>
    <row r="9" spans="1:8" ht="39" hidden="1" customHeight="1">
      <c r="A9" s="3" t="s">
        <v>157</v>
      </c>
      <c r="B9" s="4" t="s">
        <v>131</v>
      </c>
      <c r="C9" s="5">
        <v>0.12</v>
      </c>
      <c r="D9" s="5">
        <v>6808.6826035618997</v>
      </c>
      <c r="E9" s="4">
        <v>0.4</v>
      </c>
      <c r="F9" s="4"/>
      <c r="G9" s="5">
        <v>817.04191242743002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" zoomScale="90" zoomScaleNormal="9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114" t="s">
        <v>158</v>
      </c>
      <c r="B13" s="96"/>
      <c r="C13" s="96"/>
      <c r="D13" s="96"/>
      <c r="E13" s="96"/>
      <c r="F13" s="96"/>
      <c r="G13" s="96"/>
      <c r="H13" s="96"/>
    </row>
    <row r="14" spans="1:8">
      <c r="A14" s="37"/>
      <c r="B14" s="37"/>
      <c r="C14" s="25" t="s">
        <v>3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3" t="s">
        <v>4</v>
      </c>
      <c r="B18" s="103" t="s">
        <v>31</v>
      </c>
      <c r="C18" s="103" t="s">
        <v>32</v>
      </c>
      <c r="D18" s="100" t="s">
        <v>33</v>
      </c>
      <c r="E18" s="101"/>
      <c r="F18" s="101"/>
      <c r="G18" s="101"/>
      <c r="H18" s="102"/>
    </row>
    <row r="19" spans="1:8" ht="94.5" customHeight="1">
      <c r="A19" s="103"/>
      <c r="B19" s="103"/>
      <c r="C19" s="103"/>
      <c r="D19" s="30" t="s">
        <v>34</v>
      </c>
      <c r="E19" s="30" t="s">
        <v>35</v>
      </c>
      <c r="F19" s="30" t="s">
        <v>36</v>
      </c>
      <c r="G19" s="30" t="s">
        <v>37</v>
      </c>
      <c r="H19" s="30" t="s">
        <v>38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>
      <c r="A21" s="41"/>
      <c r="B21" s="35"/>
      <c r="C21" s="42" t="s">
        <v>39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>
      <c r="A23" s="30"/>
      <c r="B23" s="35"/>
      <c r="C23" s="42" t="s">
        <v>40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>
      <c r="A24" s="30"/>
      <c r="B24" s="35"/>
      <c r="C24" s="46" t="s">
        <v>41</v>
      </c>
      <c r="D24" s="43"/>
      <c r="E24" s="43"/>
      <c r="F24" s="43"/>
      <c r="G24" s="43"/>
      <c r="H24" s="43"/>
    </row>
    <row r="25" spans="1:8" s="37" customFormat="1" ht="31.2">
      <c r="A25" s="30">
        <v>1</v>
      </c>
      <c r="B25" s="30" t="s">
        <v>42</v>
      </c>
      <c r="C25" s="44" t="s">
        <v>43</v>
      </c>
      <c r="D25" s="43">
        <v>4748.0920630281998</v>
      </c>
      <c r="E25" s="43">
        <v>323.35162224047002</v>
      </c>
      <c r="F25" s="43">
        <v>0</v>
      </c>
      <c r="G25" s="43">
        <v>0</v>
      </c>
      <c r="H25" s="43">
        <v>5071.4436852687004</v>
      </c>
    </row>
    <row r="26" spans="1:8">
      <c r="A26" s="30">
        <v>2</v>
      </c>
      <c r="B26" s="30" t="s">
        <v>44</v>
      </c>
      <c r="C26" s="44" t="s">
        <v>45</v>
      </c>
      <c r="D26" s="43">
        <v>4724.8941176470998</v>
      </c>
      <c r="E26" s="43">
        <v>310.02352941176002</v>
      </c>
      <c r="F26" s="43">
        <v>0</v>
      </c>
      <c r="G26" s="43">
        <v>0</v>
      </c>
      <c r="H26" s="43">
        <v>5034.9176470588</v>
      </c>
    </row>
    <row r="27" spans="1:8">
      <c r="A27" s="30"/>
      <c r="B27" s="35"/>
      <c r="C27" s="35" t="s">
        <v>46</v>
      </c>
      <c r="D27" s="43">
        <v>9472.9861806751996</v>
      </c>
      <c r="E27" s="43">
        <v>633.37515165223999</v>
      </c>
      <c r="F27" s="43">
        <v>0</v>
      </c>
      <c r="G27" s="43">
        <v>0</v>
      </c>
      <c r="H27" s="43">
        <v>10106.361332327</v>
      </c>
    </row>
    <row r="28" spans="1:8">
      <c r="A28" s="30"/>
      <c r="B28" s="35"/>
      <c r="C28" s="46" t="s">
        <v>47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>
      <c r="A30" s="30"/>
      <c r="B30" s="35"/>
      <c r="C30" s="35" t="s">
        <v>48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>
      <c r="A31" s="41"/>
      <c r="B31" s="35"/>
      <c r="C31" s="42" t="s">
        <v>49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>
      <c r="A33" s="30"/>
      <c r="B33" s="35"/>
      <c r="C33" s="42" t="s">
        <v>50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>
      <c r="A34" s="30"/>
      <c r="B34" s="35"/>
      <c r="C34" s="46" t="s">
        <v>51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>
      <c r="A36" s="30"/>
      <c r="B36" s="35"/>
      <c r="C36" s="35" t="s">
        <v>52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1.5" customHeight="1">
      <c r="A37" s="30"/>
      <c r="B37" s="35"/>
      <c r="C37" s="46" t="s">
        <v>53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>
      <c r="A39" s="30"/>
      <c r="B39" s="35"/>
      <c r="C39" s="35" t="s">
        <v>54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>
      <c r="A40" s="30"/>
      <c r="B40" s="35"/>
      <c r="C40" s="46" t="s">
        <v>55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>
      <c r="A42" s="30"/>
      <c r="B42" s="35"/>
      <c r="C42" s="35" t="s">
        <v>56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>
      <c r="A43" s="30"/>
      <c r="B43" s="35"/>
      <c r="C43" s="35" t="s">
        <v>57</v>
      </c>
      <c r="D43" s="43">
        <v>9472.9861806751996</v>
      </c>
      <c r="E43" s="43">
        <v>633.37515165223999</v>
      </c>
      <c r="F43" s="43">
        <v>0</v>
      </c>
      <c r="G43" s="43">
        <v>0</v>
      </c>
      <c r="H43" s="43">
        <v>10106.361332327</v>
      </c>
    </row>
    <row r="44" spans="1:8">
      <c r="A44" s="30"/>
      <c r="B44" s="35"/>
      <c r="C44" s="46" t="s">
        <v>58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59</v>
      </c>
      <c r="C45" s="44" t="s">
        <v>60</v>
      </c>
      <c r="D45" s="43">
        <v>94.961841260564</v>
      </c>
      <c r="E45" s="43">
        <v>6.4670324448095</v>
      </c>
      <c r="F45" s="43">
        <v>0</v>
      </c>
      <c r="G45" s="43">
        <v>0</v>
      </c>
      <c r="H45" s="43">
        <v>101.42887370536999</v>
      </c>
    </row>
    <row r="46" spans="1:8" ht="31.2">
      <c r="A46" s="30">
        <v>4</v>
      </c>
      <c r="B46" s="30" t="s">
        <v>59</v>
      </c>
      <c r="C46" s="44" t="s">
        <v>61</v>
      </c>
      <c r="D46" s="43">
        <v>94.497882352941005</v>
      </c>
      <c r="E46" s="43">
        <v>6.2004705882352997</v>
      </c>
      <c r="F46" s="43">
        <v>0</v>
      </c>
      <c r="G46" s="43">
        <v>0</v>
      </c>
      <c r="H46" s="43">
        <v>100.69835294118</v>
      </c>
    </row>
    <row r="47" spans="1:8">
      <c r="A47" s="30"/>
      <c r="B47" s="35"/>
      <c r="C47" s="35" t="s">
        <v>62</v>
      </c>
      <c r="D47" s="43">
        <v>189.45972361349999</v>
      </c>
      <c r="E47" s="43">
        <v>12.667503033045</v>
      </c>
      <c r="F47" s="43">
        <v>0</v>
      </c>
      <c r="G47" s="43">
        <v>0</v>
      </c>
      <c r="H47" s="43">
        <v>202.12722664655001</v>
      </c>
    </row>
    <row r="48" spans="1:8">
      <c r="A48" s="30"/>
      <c r="B48" s="35"/>
      <c r="C48" s="35" t="s">
        <v>63</v>
      </c>
      <c r="D48" s="43">
        <v>9662.4459042886992</v>
      </c>
      <c r="E48" s="43">
        <v>646.04265468528001</v>
      </c>
      <c r="F48" s="43">
        <v>0</v>
      </c>
      <c r="G48" s="43">
        <v>0</v>
      </c>
      <c r="H48" s="43">
        <v>10308.488558974001</v>
      </c>
    </row>
    <row r="49" spans="1:8">
      <c r="A49" s="30"/>
      <c r="B49" s="35"/>
      <c r="C49" s="35" t="s">
        <v>64</v>
      </c>
      <c r="D49" s="43"/>
      <c r="E49" s="43"/>
      <c r="F49" s="43"/>
      <c r="G49" s="43"/>
      <c r="H49" s="43"/>
    </row>
    <row r="50" spans="1:8">
      <c r="A50" s="30">
        <v>5</v>
      </c>
      <c r="B50" s="30" t="s">
        <v>65</v>
      </c>
      <c r="C50" s="50" t="s">
        <v>66</v>
      </c>
      <c r="D50" s="43">
        <v>0</v>
      </c>
      <c r="E50" s="43">
        <v>0</v>
      </c>
      <c r="F50" s="43">
        <v>0</v>
      </c>
      <c r="G50" s="43">
        <v>15.420643683599</v>
      </c>
      <c r="H50" s="43">
        <v>15.420643683599</v>
      </c>
    </row>
    <row r="51" spans="1:8" ht="31.2">
      <c r="A51" s="30">
        <v>6</v>
      </c>
      <c r="B51" s="30" t="s">
        <v>67</v>
      </c>
      <c r="C51" s="50" t="s">
        <v>68</v>
      </c>
      <c r="D51" s="43">
        <v>126.40370690194</v>
      </c>
      <c r="E51" s="43">
        <v>8.6082668872860992</v>
      </c>
      <c r="F51" s="43">
        <v>0</v>
      </c>
      <c r="G51" s="43">
        <v>0</v>
      </c>
      <c r="H51" s="43">
        <v>135.01197378923001</v>
      </c>
    </row>
    <row r="52" spans="1:8">
      <c r="A52" s="30">
        <v>7</v>
      </c>
      <c r="B52" s="30" t="s">
        <v>69</v>
      </c>
      <c r="C52" s="50" t="s">
        <v>70</v>
      </c>
      <c r="D52" s="43">
        <v>0</v>
      </c>
      <c r="E52" s="43">
        <v>0</v>
      </c>
      <c r="F52" s="43">
        <v>0</v>
      </c>
      <c r="G52" s="43">
        <v>72.405361406249995</v>
      </c>
      <c r="H52" s="43">
        <v>72.405361406249995</v>
      </c>
    </row>
    <row r="53" spans="1:8">
      <c r="A53" s="30">
        <v>8</v>
      </c>
      <c r="B53" s="30" t="s">
        <v>71</v>
      </c>
      <c r="C53" s="50" t="s">
        <v>72</v>
      </c>
      <c r="D53" s="43">
        <v>0</v>
      </c>
      <c r="E53" s="43">
        <v>0</v>
      </c>
      <c r="F53" s="43">
        <v>0</v>
      </c>
      <c r="G53" s="43">
        <v>7.0058823529412004</v>
      </c>
      <c r="H53" s="43">
        <v>7.0058823529412004</v>
      </c>
    </row>
    <row r="54" spans="1:8" ht="31.2">
      <c r="A54" s="30">
        <v>9</v>
      </c>
      <c r="B54" s="30" t="s">
        <v>67</v>
      </c>
      <c r="C54" s="50" t="s">
        <v>73</v>
      </c>
      <c r="D54" s="43">
        <v>125.7861312</v>
      </c>
      <c r="E54" s="43">
        <v>8.2534463999999996</v>
      </c>
      <c r="F54" s="43">
        <v>0</v>
      </c>
      <c r="G54" s="43">
        <v>4.6058823529412001</v>
      </c>
      <c r="H54" s="43">
        <v>138.64545995294</v>
      </c>
    </row>
    <row r="55" spans="1:8">
      <c r="A55" s="30">
        <v>10</v>
      </c>
      <c r="B55" s="30"/>
      <c r="C55" s="50" t="s">
        <v>74</v>
      </c>
      <c r="D55" s="43">
        <v>0</v>
      </c>
      <c r="E55" s="43">
        <v>0</v>
      </c>
      <c r="F55" s="43">
        <v>0</v>
      </c>
      <c r="G55" s="43">
        <v>144.20312222306001</v>
      </c>
      <c r="H55" s="43">
        <v>144.20312222306001</v>
      </c>
    </row>
    <row r="56" spans="1:8">
      <c r="A56" s="30"/>
      <c r="B56" s="35"/>
      <c r="C56" s="35" t="s">
        <v>75</v>
      </c>
      <c r="D56" s="43">
        <v>252.18983810194001</v>
      </c>
      <c r="E56" s="43">
        <v>16.861713287286001</v>
      </c>
      <c r="F56" s="43">
        <v>0</v>
      </c>
      <c r="G56" s="43">
        <v>243.64089201879</v>
      </c>
      <c r="H56" s="43">
        <v>512.69244340802004</v>
      </c>
    </row>
    <row r="57" spans="1:8">
      <c r="A57" s="30"/>
      <c r="B57" s="35"/>
      <c r="C57" s="35" t="s">
        <v>76</v>
      </c>
      <c r="D57" s="43">
        <v>9914.6357423906993</v>
      </c>
      <c r="E57" s="43">
        <v>662.90436797256996</v>
      </c>
      <c r="F57" s="43">
        <v>0</v>
      </c>
      <c r="G57" s="43">
        <v>243.64089201879</v>
      </c>
      <c r="H57" s="43">
        <v>10821.181002382</v>
      </c>
    </row>
    <row r="58" spans="1:8" ht="31.5" customHeight="1">
      <c r="A58" s="30"/>
      <c r="B58" s="35"/>
      <c r="C58" s="35" t="s">
        <v>77</v>
      </c>
      <c r="D58" s="43"/>
      <c r="E58" s="43"/>
      <c r="F58" s="43"/>
      <c r="G58" s="43"/>
      <c r="H58" s="43"/>
    </row>
    <row r="59" spans="1:8">
      <c r="A59" s="30"/>
      <c r="B59" s="30"/>
      <c r="C59" s="50"/>
      <c r="D59" s="43"/>
      <c r="E59" s="43"/>
      <c r="F59" s="43"/>
      <c r="G59" s="43"/>
      <c r="H59" s="43">
        <f>SUM(D59:G59)</f>
        <v>0</v>
      </c>
    </row>
    <row r="60" spans="1:8">
      <c r="A60" s="30"/>
      <c r="B60" s="35"/>
      <c r="C60" s="35" t="s">
        <v>78</v>
      </c>
      <c r="D60" s="43">
        <f>SUM(D59:D59)</f>
        <v>0</v>
      </c>
      <c r="E60" s="43">
        <f>SUM(E59:E59)</f>
        <v>0</v>
      </c>
      <c r="F60" s="43">
        <f>SUM(F59:F59)</f>
        <v>0</v>
      </c>
      <c r="G60" s="43">
        <f>SUM(G59:G59)</f>
        <v>0</v>
      </c>
      <c r="H60" s="43">
        <f>SUM(D60:G60)</f>
        <v>0</v>
      </c>
    </row>
    <row r="61" spans="1:8">
      <c r="A61" s="30"/>
      <c r="B61" s="35"/>
      <c r="C61" s="35" t="s">
        <v>79</v>
      </c>
      <c r="D61" s="43">
        <v>9914.6357423906993</v>
      </c>
      <c r="E61" s="43">
        <v>662.90436797256996</v>
      </c>
      <c r="F61" s="43">
        <v>0</v>
      </c>
      <c r="G61" s="43">
        <v>243.64089201879</v>
      </c>
      <c r="H61" s="43">
        <v>10821.181002382</v>
      </c>
    </row>
    <row r="62" spans="1:8" ht="157.5" customHeight="1">
      <c r="A62" s="30"/>
      <c r="B62" s="35"/>
      <c r="C62" s="35" t="s">
        <v>80</v>
      </c>
      <c r="D62" s="43"/>
      <c r="E62" s="43"/>
      <c r="F62" s="43"/>
      <c r="G62" s="43"/>
      <c r="H62" s="43"/>
    </row>
    <row r="63" spans="1:8">
      <c r="A63" s="30">
        <v>11</v>
      </c>
      <c r="B63" s="30" t="s">
        <v>81</v>
      </c>
      <c r="C63" s="50" t="s">
        <v>82</v>
      </c>
      <c r="D63" s="43">
        <v>0</v>
      </c>
      <c r="E63" s="43">
        <v>0</v>
      </c>
      <c r="F63" s="43">
        <v>0</v>
      </c>
      <c r="G63" s="43">
        <v>292.32065275349999</v>
      </c>
      <c r="H63" s="43">
        <v>292.32065275349999</v>
      </c>
    </row>
    <row r="64" spans="1:8">
      <c r="A64" s="30">
        <v>12</v>
      </c>
      <c r="B64" s="30" t="s">
        <v>83</v>
      </c>
      <c r="C64" s="50" t="s">
        <v>82</v>
      </c>
      <c r="D64" s="43">
        <v>0</v>
      </c>
      <c r="E64" s="43">
        <v>0</v>
      </c>
      <c r="F64" s="43">
        <v>0</v>
      </c>
      <c r="G64" s="43">
        <v>473.17911891288998</v>
      </c>
      <c r="H64" s="43">
        <v>473.17911891288998</v>
      </c>
    </row>
    <row r="65" spans="1:8">
      <c r="A65" s="30"/>
      <c r="B65" s="35"/>
      <c r="C65" s="35" t="s">
        <v>84</v>
      </c>
      <c r="D65" s="43">
        <v>0</v>
      </c>
      <c r="E65" s="43">
        <v>0</v>
      </c>
      <c r="F65" s="43">
        <v>0</v>
      </c>
      <c r="G65" s="43">
        <v>765.49977166639997</v>
      </c>
      <c r="H65" s="43">
        <v>765.49977166639997</v>
      </c>
    </row>
    <row r="66" spans="1:8">
      <c r="A66" s="30"/>
      <c r="B66" s="35"/>
      <c r="C66" s="35" t="s">
        <v>85</v>
      </c>
      <c r="D66" s="43">
        <v>9914.6357423906993</v>
      </c>
      <c r="E66" s="43">
        <v>662.90436797256996</v>
      </c>
      <c r="F66" s="43">
        <v>0</v>
      </c>
      <c r="G66" s="43">
        <v>1009.1406636852</v>
      </c>
      <c r="H66" s="43">
        <v>11586.680774048</v>
      </c>
    </row>
    <row r="67" spans="1:8">
      <c r="A67" s="30"/>
      <c r="B67" s="35"/>
      <c r="C67" s="35" t="s">
        <v>86</v>
      </c>
      <c r="D67" s="43"/>
      <c r="E67" s="43"/>
      <c r="F67" s="43"/>
      <c r="G67" s="43"/>
      <c r="H67" s="43"/>
    </row>
    <row r="68" spans="1:8" ht="47.25" customHeight="1">
      <c r="A68" s="30">
        <v>13</v>
      </c>
      <c r="B68" s="30" t="s">
        <v>87</v>
      </c>
      <c r="C68" s="50" t="s">
        <v>88</v>
      </c>
      <c r="D68" s="43">
        <f>D66*3%</f>
        <v>297.43907227172099</v>
      </c>
      <c r="E68" s="43">
        <f>E66*3%</f>
        <v>19.887131039177099</v>
      </c>
      <c r="F68" s="43">
        <f>F66*3%</f>
        <v>0</v>
      </c>
      <c r="G68" s="43">
        <f>G66*3%</f>
        <v>30.274219910555999</v>
      </c>
      <c r="H68" s="43">
        <f>SUM(D68:G68)</f>
        <v>347.60042322145398</v>
      </c>
    </row>
    <row r="69" spans="1:8">
      <c r="A69" s="30"/>
      <c r="B69" s="35"/>
      <c r="C69" s="35" t="s">
        <v>89</v>
      </c>
      <c r="D69" s="43">
        <f>D68</f>
        <v>297.43907227172099</v>
      </c>
      <c r="E69" s="43">
        <f>E68</f>
        <v>19.887131039177099</v>
      </c>
      <c r="F69" s="43">
        <f>F68</f>
        <v>0</v>
      </c>
      <c r="G69" s="43">
        <f>G68</f>
        <v>30.274219910555999</v>
      </c>
      <c r="H69" s="43">
        <f>SUM(D69:G69)</f>
        <v>347.60042322145398</v>
      </c>
    </row>
    <row r="70" spans="1:8">
      <c r="A70" s="30"/>
      <c r="B70" s="35"/>
      <c r="C70" s="35" t="s">
        <v>90</v>
      </c>
      <c r="D70" s="43">
        <f>D69+D66</f>
        <v>10212.074814662399</v>
      </c>
      <c r="E70" s="43">
        <f>E69+E66</f>
        <v>682.79149901174696</v>
      </c>
      <c r="F70" s="43">
        <f>F69+F66</f>
        <v>0</v>
      </c>
      <c r="G70" s="43">
        <f>G69+G66</f>
        <v>1039.4148835957601</v>
      </c>
      <c r="H70" s="43">
        <f>SUM(D70:G70)</f>
        <v>11934.2811972699</v>
      </c>
    </row>
    <row r="71" spans="1:8">
      <c r="A71" s="30"/>
      <c r="B71" s="35"/>
      <c r="C71" s="35" t="s">
        <v>91</v>
      </c>
      <c r="D71" s="43"/>
      <c r="E71" s="43"/>
      <c r="F71" s="43"/>
      <c r="G71" s="43"/>
      <c r="H71" s="43"/>
    </row>
    <row r="72" spans="1:8">
      <c r="A72" s="30">
        <v>14</v>
      </c>
      <c r="B72" s="30" t="s">
        <v>92</v>
      </c>
      <c r="C72" s="50" t="s">
        <v>93</v>
      </c>
      <c r="D72" s="43">
        <f>D70*20%</f>
        <v>2042.41496293248</v>
      </c>
      <c r="E72" s="43">
        <f>E70*20%</f>
        <v>136.55829980234901</v>
      </c>
      <c r="F72" s="43">
        <f>F70*20%</f>
        <v>0</v>
      </c>
      <c r="G72" s="43">
        <f>G70*20%</f>
        <v>207.882976719151</v>
      </c>
      <c r="H72" s="43">
        <f>SUM(D72:G72)</f>
        <v>2386.8562394539799</v>
      </c>
    </row>
    <row r="73" spans="1:8">
      <c r="A73" s="30"/>
      <c r="B73" s="35"/>
      <c r="C73" s="35" t="s">
        <v>94</v>
      </c>
      <c r="D73" s="43">
        <f>D72</f>
        <v>2042.41496293248</v>
      </c>
      <c r="E73" s="43">
        <f>E72</f>
        <v>136.55829980234901</v>
      </c>
      <c r="F73" s="43">
        <f>F72</f>
        <v>0</v>
      </c>
      <c r="G73" s="43">
        <f>G72</f>
        <v>207.882976719151</v>
      </c>
      <c r="H73" s="43">
        <f>SUM(D73:G73)</f>
        <v>2386.8562394539799</v>
      </c>
    </row>
    <row r="74" spans="1:8">
      <c r="A74" s="30"/>
      <c r="B74" s="35"/>
      <c r="C74" s="35" t="s">
        <v>95</v>
      </c>
      <c r="D74" s="43">
        <f>D73+D70</f>
        <v>12254.489777594899</v>
      </c>
      <c r="E74" s="43">
        <f>E73+E70</f>
        <v>819.34979881409697</v>
      </c>
      <c r="F74" s="43">
        <f>F73+F70</f>
        <v>0</v>
      </c>
      <c r="G74" s="43">
        <f>G73+G70</f>
        <v>1247.2978603149099</v>
      </c>
      <c r="H74" s="43">
        <f>SUM(D74:G74)</f>
        <v>14321.1374367239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101</v>
      </c>
      <c r="C13" s="33" t="s">
        <v>102</v>
      </c>
      <c r="D13" s="34">
        <v>4748.0920630281998</v>
      </c>
      <c r="E13" s="34">
        <v>323.35162224047002</v>
      </c>
      <c r="F13" s="34">
        <v>0</v>
      </c>
      <c r="G13" s="34">
        <v>0</v>
      </c>
      <c r="H13" s="34">
        <v>5071.4436852687004</v>
      </c>
      <c r="J13" s="20"/>
    </row>
    <row r="14" spans="1:14">
      <c r="A14" s="30"/>
      <c r="B14" s="35"/>
      <c r="C14" s="35" t="s">
        <v>103</v>
      </c>
      <c r="D14" s="34">
        <v>4748.0920630281998</v>
      </c>
      <c r="E14" s="34">
        <v>323.35162224047002</v>
      </c>
      <c r="F14" s="34">
        <v>0</v>
      </c>
      <c r="G14" s="34">
        <v>0</v>
      </c>
      <c r="H14" s="34">
        <v>5071.4436852687004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101</v>
      </c>
      <c r="C13" s="33" t="s">
        <v>105</v>
      </c>
      <c r="D13" s="34">
        <v>0</v>
      </c>
      <c r="E13" s="34">
        <v>0</v>
      </c>
      <c r="F13" s="34">
        <v>0</v>
      </c>
      <c r="G13" s="34">
        <v>15.420643683599</v>
      </c>
      <c r="H13" s="34">
        <v>15.420643683599</v>
      </c>
      <c r="J13" s="20"/>
    </row>
    <row r="14" spans="1:14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15.420643683599</v>
      </c>
      <c r="H14" s="34">
        <v>15.420643683599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107</v>
      </c>
      <c r="C13" s="33" t="s">
        <v>82</v>
      </c>
      <c r="D13" s="34">
        <v>0</v>
      </c>
      <c r="E13" s="34">
        <v>0</v>
      </c>
      <c r="F13" s="34">
        <v>0</v>
      </c>
      <c r="G13" s="34">
        <v>292.32065275349999</v>
      </c>
      <c r="H13" s="34">
        <v>292.32065275349999</v>
      </c>
      <c r="J13" s="20"/>
    </row>
    <row r="14" spans="1:14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292.32065275349999</v>
      </c>
      <c r="H14" s="34">
        <v>292.32065275349999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110</v>
      </c>
      <c r="C13" s="33" t="s">
        <v>111</v>
      </c>
      <c r="D13" s="34">
        <v>4724.8941176470998</v>
      </c>
      <c r="E13" s="34">
        <v>310.02352941176002</v>
      </c>
      <c r="F13" s="34">
        <v>0</v>
      </c>
      <c r="G13" s="34">
        <v>0</v>
      </c>
      <c r="H13" s="34">
        <v>5034.9176470588</v>
      </c>
      <c r="J13" s="20"/>
    </row>
    <row r="14" spans="1:14">
      <c r="A14" s="30"/>
      <c r="B14" s="35"/>
      <c r="C14" s="35" t="s">
        <v>103</v>
      </c>
      <c r="D14" s="34">
        <v>4724.8941176470998</v>
      </c>
      <c r="E14" s="34">
        <v>310.02352941176002</v>
      </c>
      <c r="F14" s="34">
        <v>0</v>
      </c>
      <c r="G14" s="34">
        <v>0</v>
      </c>
      <c r="H14" s="34">
        <v>5034.9176470588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113</v>
      </c>
      <c r="C13" s="33" t="s">
        <v>114</v>
      </c>
      <c r="D13" s="34">
        <v>0</v>
      </c>
      <c r="E13" s="34">
        <v>0</v>
      </c>
      <c r="F13" s="34">
        <v>0</v>
      </c>
      <c r="G13" s="34">
        <v>7.0058823529412004</v>
      </c>
      <c r="H13" s="34">
        <v>7.0058823529412004</v>
      </c>
      <c r="J13" s="20"/>
    </row>
    <row r="14" spans="1:14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7.0058823529412004</v>
      </c>
      <c r="H14" s="34">
        <v>7.0058823529412004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114" t="s">
        <v>158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3" t="s">
        <v>4</v>
      </c>
      <c r="B10" s="103" t="s">
        <v>31</v>
      </c>
      <c r="C10" s="103" t="s">
        <v>100</v>
      </c>
      <c r="D10" s="100" t="s">
        <v>33</v>
      </c>
      <c r="E10" s="101"/>
      <c r="F10" s="101"/>
      <c r="G10" s="101"/>
      <c r="H10" s="102"/>
      <c r="J10" s="20"/>
    </row>
    <row r="11" spans="1:14" ht="59.25" customHeight="1">
      <c r="A11" s="103"/>
      <c r="B11" s="103"/>
      <c r="C11" s="103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107</v>
      </c>
      <c r="C13" s="33" t="s">
        <v>116</v>
      </c>
      <c r="D13" s="34">
        <v>0</v>
      </c>
      <c r="E13" s="34">
        <v>0</v>
      </c>
      <c r="F13" s="34">
        <v>0</v>
      </c>
      <c r="G13" s="34">
        <v>473.17911891288998</v>
      </c>
      <c r="H13" s="34">
        <v>473.17911891288998</v>
      </c>
      <c r="J13" s="20"/>
    </row>
    <row r="14" spans="1:14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473.17911891288998</v>
      </c>
      <c r="H14" s="34">
        <v>473.17911891288998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44" zoomScale="85" zoomScaleNormal="8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43</v>
      </c>
      <c r="B3" s="105"/>
      <c r="C3" s="11"/>
      <c r="D3" s="12">
        <v>5071.4436852687004</v>
      </c>
      <c r="E3" s="13"/>
      <c r="F3" s="13"/>
      <c r="G3" s="13"/>
      <c r="H3" s="14"/>
    </row>
    <row r="4" spans="1:8">
      <c r="A4" s="110" t="s">
        <v>125</v>
      </c>
      <c r="B4" s="15" t="s">
        <v>126</v>
      </c>
      <c r="C4" s="11"/>
      <c r="D4" s="12">
        <v>4748.0920630281998</v>
      </c>
      <c r="E4" s="13"/>
      <c r="F4" s="13"/>
      <c r="G4" s="13"/>
      <c r="H4" s="14"/>
    </row>
    <row r="5" spans="1:8">
      <c r="A5" s="110"/>
      <c r="B5" s="15" t="s">
        <v>127</v>
      </c>
      <c r="C5" s="10"/>
      <c r="D5" s="12">
        <v>323.35162224047002</v>
      </c>
      <c r="E5" s="13"/>
      <c r="F5" s="13"/>
      <c r="G5" s="13"/>
      <c r="H5" s="16"/>
    </row>
    <row r="6" spans="1:8">
      <c r="A6" s="111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111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106" t="s">
        <v>102</v>
      </c>
      <c r="B8" s="107"/>
      <c r="C8" s="110" t="s">
        <v>130</v>
      </c>
      <c r="D8" s="17">
        <v>5071.4436852687004</v>
      </c>
      <c r="E8" s="13">
        <v>0.51</v>
      </c>
      <c r="F8" s="13" t="s">
        <v>131</v>
      </c>
      <c r="G8" s="17">
        <v>9944.007226017</v>
      </c>
      <c r="H8" s="16"/>
    </row>
    <row r="9" spans="1:8">
      <c r="A9" s="112">
        <v>1</v>
      </c>
      <c r="B9" s="15" t="s">
        <v>126</v>
      </c>
      <c r="C9" s="110"/>
      <c r="D9" s="17">
        <v>4748.0920630281998</v>
      </c>
      <c r="E9" s="13"/>
      <c r="F9" s="13"/>
      <c r="G9" s="13"/>
      <c r="H9" s="111" t="s">
        <v>43</v>
      </c>
    </row>
    <row r="10" spans="1:8">
      <c r="A10" s="110"/>
      <c r="B10" s="15" t="s">
        <v>127</v>
      </c>
      <c r="C10" s="110"/>
      <c r="D10" s="17">
        <v>323.35162224047002</v>
      </c>
      <c r="E10" s="13"/>
      <c r="F10" s="13"/>
      <c r="G10" s="13"/>
      <c r="H10" s="111"/>
    </row>
    <row r="11" spans="1:8">
      <c r="A11" s="110"/>
      <c r="B11" s="15" t="s">
        <v>128</v>
      </c>
      <c r="C11" s="110"/>
      <c r="D11" s="17">
        <v>0</v>
      </c>
      <c r="E11" s="13"/>
      <c r="F11" s="13"/>
      <c r="G11" s="13"/>
      <c r="H11" s="111"/>
    </row>
    <row r="12" spans="1:8">
      <c r="A12" s="110"/>
      <c r="B12" s="15" t="s">
        <v>129</v>
      </c>
      <c r="C12" s="110"/>
      <c r="D12" s="17">
        <v>0</v>
      </c>
      <c r="E12" s="13"/>
      <c r="F12" s="13"/>
      <c r="G12" s="13"/>
      <c r="H12" s="111"/>
    </row>
    <row r="13" spans="1:8" ht="24.6">
      <c r="A13" s="108" t="s">
        <v>66</v>
      </c>
      <c r="B13" s="105"/>
      <c r="C13" s="10"/>
      <c r="D13" s="12">
        <v>22.42652603654</v>
      </c>
      <c r="E13" s="13"/>
      <c r="F13" s="13"/>
      <c r="G13" s="13"/>
      <c r="H13" s="16"/>
    </row>
    <row r="14" spans="1:8">
      <c r="A14" s="110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110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110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110"/>
      <c r="B17" s="15" t="s">
        <v>129</v>
      </c>
      <c r="C17" s="10"/>
      <c r="D17" s="12">
        <v>15.420643683599</v>
      </c>
      <c r="E17" s="13"/>
      <c r="F17" s="13"/>
      <c r="G17" s="13"/>
      <c r="H17" s="16"/>
    </row>
    <row r="18" spans="1:8">
      <c r="A18" s="106" t="s">
        <v>105</v>
      </c>
      <c r="B18" s="107"/>
      <c r="C18" s="110" t="s">
        <v>130</v>
      </c>
      <c r="D18" s="17">
        <v>15.420643683599</v>
      </c>
      <c r="E18" s="13">
        <v>0.51</v>
      </c>
      <c r="F18" s="13" t="s">
        <v>131</v>
      </c>
      <c r="G18" s="17">
        <v>30.236556242351998</v>
      </c>
      <c r="H18" s="16"/>
    </row>
    <row r="19" spans="1:8">
      <c r="A19" s="112">
        <v>1</v>
      </c>
      <c r="B19" s="15" t="s">
        <v>126</v>
      </c>
      <c r="C19" s="110"/>
      <c r="D19" s="17">
        <v>0</v>
      </c>
      <c r="E19" s="13"/>
      <c r="F19" s="13"/>
      <c r="G19" s="13"/>
      <c r="H19" s="111" t="s">
        <v>43</v>
      </c>
    </row>
    <row r="20" spans="1:8">
      <c r="A20" s="110"/>
      <c r="B20" s="15" t="s">
        <v>127</v>
      </c>
      <c r="C20" s="110"/>
      <c r="D20" s="17">
        <v>0</v>
      </c>
      <c r="E20" s="13"/>
      <c r="F20" s="13"/>
      <c r="G20" s="13"/>
      <c r="H20" s="111"/>
    </row>
    <row r="21" spans="1:8">
      <c r="A21" s="110"/>
      <c r="B21" s="15" t="s">
        <v>128</v>
      </c>
      <c r="C21" s="110"/>
      <c r="D21" s="17">
        <v>0</v>
      </c>
      <c r="E21" s="13"/>
      <c r="F21" s="13"/>
      <c r="G21" s="13"/>
      <c r="H21" s="111"/>
    </row>
    <row r="22" spans="1:8">
      <c r="A22" s="110"/>
      <c r="B22" s="15" t="s">
        <v>129</v>
      </c>
      <c r="C22" s="110"/>
      <c r="D22" s="17">
        <v>15.420643683599</v>
      </c>
      <c r="E22" s="13"/>
      <c r="F22" s="13"/>
      <c r="G22" s="13"/>
      <c r="H22" s="111"/>
    </row>
    <row r="23" spans="1:8">
      <c r="A23" s="110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110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10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10"/>
      <c r="B26" s="15" t="s">
        <v>129</v>
      </c>
      <c r="C26" s="10"/>
      <c r="D26" s="12">
        <v>22.42652603654</v>
      </c>
      <c r="E26" s="13"/>
      <c r="F26" s="13"/>
      <c r="G26" s="13"/>
      <c r="H26" s="16"/>
    </row>
    <row r="27" spans="1:8">
      <c r="A27" s="106" t="s">
        <v>114</v>
      </c>
      <c r="B27" s="107"/>
      <c r="C27" s="110" t="s">
        <v>134</v>
      </c>
      <c r="D27" s="17">
        <v>7.0058823529412004</v>
      </c>
      <c r="E27" s="13">
        <v>0.12</v>
      </c>
      <c r="F27" s="13" t="s">
        <v>131</v>
      </c>
      <c r="G27" s="17">
        <v>58.382352941176002</v>
      </c>
      <c r="H27" s="16"/>
    </row>
    <row r="28" spans="1:8">
      <c r="A28" s="112">
        <v>1</v>
      </c>
      <c r="B28" s="15" t="s">
        <v>126</v>
      </c>
      <c r="C28" s="110"/>
      <c r="D28" s="17">
        <v>0</v>
      </c>
      <c r="E28" s="13"/>
      <c r="F28" s="13"/>
      <c r="G28" s="13"/>
      <c r="H28" s="111" t="s">
        <v>135</v>
      </c>
    </row>
    <row r="29" spans="1:8">
      <c r="A29" s="110"/>
      <c r="B29" s="15" t="s">
        <v>127</v>
      </c>
      <c r="C29" s="110"/>
      <c r="D29" s="17">
        <v>0</v>
      </c>
      <c r="E29" s="13"/>
      <c r="F29" s="13"/>
      <c r="G29" s="13"/>
      <c r="H29" s="111"/>
    </row>
    <row r="30" spans="1:8">
      <c r="A30" s="110"/>
      <c r="B30" s="15" t="s">
        <v>128</v>
      </c>
      <c r="C30" s="110"/>
      <c r="D30" s="17">
        <v>0</v>
      </c>
      <c r="E30" s="13"/>
      <c r="F30" s="13"/>
      <c r="G30" s="13"/>
      <c r="H30" s="111"/>
    </row>
    <row r="31" spans="1:8">
      <c r="A31" s="110"/>
      <c r="B31" s="15" t="s">
        <v>129</v>
      </c>
      <c r="C31" s="110"/>
      <c r="D31" s="17">
        <v>7.0058823529412004</v>
      </c>
      <c r="E31" s="13"/>
      <c r="F31" s="13"/>
      <c r="G31" s="13"/>
      <c r="H31" s="111"/>
    </row>
    <row r="32" spans="1:8" ht="24.6">
      <c r="A32" s="108" t="s">
        <v>82</v>
      </c>
      <c r="B32" s="105"/>
      <c r="C32" s="10"/>
      <c r="D32" s="12">
        <v>292.32065275349999</v>
      </c>
      <c r="E32" s="13"/>
      <c r="F32" s="13"/>
      <c r="G32" s="13"/>
      <c r="H32" s="16"/>
    </row>
    <row r="33" spans="1:8">
      <c r="A33" s="110" t="s">
        <v>136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110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110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110"/>
      <c r="B36" s="15" t="s">
        <v>129</v>
      </c>
      <c r="C36" s="10"/>
      <c r="D36" s="12">
        <v>292.32065275349999</v>
      </c>
      <c r="E36" s="13"/>
      <c r="F36" s="13"/>
      <c r="G36" s="13"/>
      <c r="H36" s="16"/>
    </row>
    <row r="37" spans="1:8">
      <c r="A37" s="106" t="s">
        <v>82</v>
      </c>
      <c r="B37" s="107"/>
      <c r="C37" s="110" t="s">
        <v>130</v>
      </c>
      <c r="D37" s="17">
        <v>292.32065275349999</v>
      </c>
      <c r="E37" s="13">
        <v>0.51</v>
      </c>
      <c r="F37" s="13" t="s">
        <v>131</v>
      </c>
      <c r="G37" s="17">
        <v>573.17775049705995</v>
      </c>
      <c r="H37" s="16"/>
    </row>
    <row r="38" spans="1:8">
      <c r="A38" s="112">
        <v>1</v>
      </c>
      <c r="B38" s="15" t="s">
        <v>126</v>
      </c>
      <c r="C38" s="110"/>
      <c r="D38" s="17">
        <v>0</v>
      </c>
      <c r="E38" s="13"/>
      <c r="F38" s="13"/>
      <c r="G38" s="13"/>
      <c r="H38" s="111" t="s">
        <v>43</v>
      </c>
    </row>
    <row r="39" spans="1:8">
      <c r="A39" s="110"/>
      <c r="B39" s="15" t="s">
        <v>127</v>
      </c>
      <c r="C39" s="110"/>
      <c r="D39" s="17">
        <v>0</v>
      </c>
      <c r="E39" s="13"/>
      <c r="F39" s="13"/>
      <c r="G39" s="13"/>
      <c r="H39" s="111"/>
    </row>
    <row r="40" spans="1:8">
      <c r="A40" s="110"/>
      <c r="B40" s="15" t="s">
        <v>128</v>
      </c>
      <c r="C40" s="110"/>
      <c r="D40" s="17">
        <v>0</v>
      </c>
      <c r="E40" s="13"/>
      <c r="F40" s="13"/>
      <c r="G40" s="13"/>
      <c r="H40" s="111"/>
    </row>
    <row r="41" spans="1:8">
      <c r="A41" s="110"/>
      <c r="B41" s="15" t="s">
        <v>129</v>
      </c>
      <c r="C41" s="110"/>
      <c r="D41" s="17">
        <v>292.32065275349999</v>
      </c>
      <c r="E41" s="13"/>
      <c r="F41" s="13"/>
      <c r="G41" s="13"/>
      <c r="H41" s="111"/>
    </row>
    <row r="42" spans="1:8" ht="24.6">
      <c r="A42" s="108" t="s">
        <v>109</v>
      </c>
      <c r="B42" s="105"/>
      <c r="C42" s="10"/>
      <c r="D42" s="12">
        <v>5034.9176470588</v>
      </c>
      <c r="E42" s="13"/>
      <c r="F42" s="13"/>
      <c r="G42" s="13"/>
      <c r="H42" s="16"/>
    </row>
    <row r="43" spans="1:8">
      <c r="A43" s="110" t="s">
        <v>137</v>
      </c>
      <c r="B43" s="15" t="s">
        <v>126</v>
      </c>
      <c r="C43" s="10"/>
      <c r="D43" s="12">
        <v>4724.8941176470998</v>
      </c>
      <c r="E43" s="13"/>
      <c r="F43" s="13"/>
      <c r="G43" s="13"/>
      <c r="H43" s="16"/>
    </row>
    <row r="44" spans="1:8">
      <c r="A44" s="110"/>
      <c r="B44" s="15" t="s">
        <v>127</v>
      </c>
      <c r="C44" s="10"/>
      <c r="D44" s="12">
        <v>310.02352941176002</v>
      </c>
      <c r="E44" s="13"/>
      <c r="F44" s="13"/>
      <c r="G44" s="13"/>
      <c r="H44" s="16"/>
    </row>
    <row r="45" spans="1:8">
      <c r="A45" s="110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110"/>
      <c r="B46" s="15" t="s">
        <v>129</v>
      </c>
      <c r="C46" s="10"/>
      <c r="D46" s="12">
        <v>0</v>
      </c>
      <c r="E46" s="13"/>
      <c r="F46" s="13"/>
      <c r="G46" s="13"/>
      <c r="H46" s="16"/>
    </row>
    <row r="47" spans="1:8">
      <c r="A47" s="106" t="s">
        <v>111</v>
      </c>
      <c r="B47" s="107"/>
      <c r="C47" s="110" t="s">
        <v>134</v>
      </c>
      <c r="D47" s="17">
        <v>5034.9176470588</v>
      </c>
      <c r="E47" s="13">
        <v>0.12</v>
      </c>
      <c r="F47" s="13" t="s">
        <v>131</v>
      </c>
      <c r="G47" s="17">
        <v>41957.647058823997</v>
      </c>
      <c r="H47" s="16"/>
    </row>
    <row r="48" spans="1:8">
      <c r="A48" s="112">
        <v>1</v>
      </c>
      <c r="B48" s="15" t="s">
        <v>126</v>
      </c>
      <c r="C48" s="110"/>
      <c r="D48" s="17">
        <v>4724.8941176470998</v>
      </c>
      <c r="E48" s="13"/>
      <c r="F48" s="13"/>
      <c r="G48" s="13"/>
      <c r="H48" s="111" t="s">
        <v>135</v>
      </c>
    </row>
    <row r="49" spans="1:8">
      <c r="A49" s="110"/>
      <c r="B49" s="15" t="s">
        <v>127</v>
      </c>
      <c r="C49" s="110"/>
      <c r="D49" s="17">
        <v>310.02352941176002</v>
      </c>
      <c r="E49" s="13"/>
      <c r="F49" s="13"/>
      <c r="G49" s="13"/>
      <c r="H49" s="111"/>
    </row>
    <row r="50" spans="1:8">
      <c r="A50" s="110"/>
      <c r="B50" s="15" t="s">
        <v>128</v>
      </c>
      <c r="C50" s="110"/>
      <c r="D50" s="17">
        <v>0</v>
      </c>
      <c r="E50" s="13"/>
      <c r="F50" s="13"/>
      <c r="G50" s="13"/>
      <c r="H50" s="111"/>
    </row>
    <row r="51" spans="1:8">
      <c r="A51" s="110"/>
      <c r="B51" s="15" t="s">
        <v>129</v>
      </c>
      <c r="C51" s="110"/>
      <c r="D51" s="17">
        <v>0</v>
      </c>
      <c r="E51" s="13"/>
      <c r="F51" s="13"/>
      <c r="G51" s="13"/>
      <c r="H51" s="111"/>
    </row>
    <row r="52" spans="1:8" ht="24.6">
      <c r="A52" s="108" t="s">
        <v>116</v>
      </c>
      <c r="B52" s="105"/>
      <c r="C52" s="10"/>
      <c r="D52" s="12">
        <v>473.17911891288998</v>
      </c>
      <c r="E52" s="13"/>
      <c r="F52" s="13"/>
      <c r="G52" s="13"/>
      <c r="H52" s="16"/>
    </row>
    <row r="53" spans="1:8">
      <c r="A53" s="110" t="s">
        <v>138</v>
      </c>
      <c r="B53" s="15" t="s">
        <v>126</v>
      </c>
      <c r="C53" s="10"/>
      <c r="D53" s="12">
        <v>0</v>
      </c>
      <c r="E53" s="13"/>
      <c r="F53" s="13"/>
      <c r="G53" s="13"/>
      <c r="H53" s="16"/>
    </row>
    <row r="54" spans="1:8">
      <c r="A54" s="110"/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110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110"/>
      <c r="B56" s="15" t="s">
        <v>129</v>
      </c>
      <c r="C56" s="10"/>
      <c r="D56" s="12">
        <v>473.17911891288998</v>
      </c>
      <c r="E56" s="13"/>
      <c r="F56" s="13"/>
      <c r="G56" s="13"/>
      <c r="H56" s="16"/>
    </row>
    <row r="57" spans="1:8">
      <c r="A57" s="106" t="s">
        <v>116</v>
      </c>
      <c r="B57" s="107"/>
      <c r="C57" s="110" t="s">
        <v>134</v>
      </c>
      <c r="D57" s="17">
        <v>473.17911891288998</v>
      </c>
      <c r="E57" s="13">
        <v>0.12</v>
      </c>
      <c r="F57" s="13" t="s">
        <v>131</v>
      </c>
      <c r="G57" s="17">
        <v>3943.1593242741001</v>
      </c>
      <c r="H57" s="16"/>
    </row>
    <row r="58" spans="1:8">
      <c r="A58" s="112">
        <v>1</v>
      </c>
      <c r="B58" s="15" t="s">
        <v>126</v>
      </c>
      <c r="C58" s="110"/>
      <c r="D58" s="17">
        <v>0</v>
      </c>
      <c r="E58" s="13"/>
      <c r="F58" s="13"/>
      <c r="G58" s="13"/>
      <c r="H58" s="111" t="s">
        <v>135</v>
      </c>
    </row>
    <row r="59" spans="1:8">
      <c r="A59" s="110"/>
      <c r="B59" s="15" t="s">
        <v>127</v>
      </c>
      <c r="C59" s="110"/>
      <c r="D59" s="17">
        <v>0</v>
      </c>
      <c r="E59" s="13"/>
      <c r="F59" s="13"/>
      <c r="G59" s="13"/>
      <c r="H59" s="111"/>
    </row>
    <row r="60" spans="1:8">
      <c r="A60" s="110"/>
      <c r="B60" s="15" t="s">
        <v>128</v>
      </c>
      <c r="C60" s="110"/>
      <c r="D60" s="17">
        <v>0</v>
      </c>
      <c r="E60" s="13"/>
      <c r="F60" s="13"/>
      <c r="G60" s="13"/>
      <c r="H60" s="111"/>
    </row>
    <row r="61" spans="1:8">
      <c r="A61" s="110"/>
      <c r="B61" s="15" t="s">
        <v>129</v>
      </c>
      <c r="C61" s="110"/>
      <c r="D61" s="17">
        <v>473.17911891288998</v>
      </c>
      <c r="E61" s="13"/>
      <c r="F61" s="13"/>
      <c r="G61" s="13"/>
      <c r="H61" s="111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109" t="s">
        <v>139</v>
      </c>
      <c r="B64" s="109"/>
      <c r="C64" s="109"/>
      <c r="D64" s="109"/>
      <c r="E64" s="109"/>
      <c r="F64" s="109"/>
      <c r="G64" s="109"/>
      <c r="H64" s="109"/>
    </row>
    <row r="65" spans="1:8">
      <c r="A65" s="109" t="s">
        <v>140</v>
      </c>
      <c r="B65" s="109"/>
      <c r="C65" s="109"/>
      <c r="D65" s="109"/>
      <c r="E65" s="109"/>
      <c r="F65" s="109"/>
      <c r="G65" s="109"/>
      <c r="H65" s="109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DD5C5B6EA7464618ABA94837EAA3F9AB_12</vt:lpwstr>
  </property>
  <property fmtid="{D5CDD505-2E9C-101B-9397-08002B2CF9AE}" pid="3" name="KSOProductBuildVer">
    <vt:lpwstr>1049-12.2.0.23131</vt:lpwstr>
  </property>
</Properties>
</file>